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372" windowWidth="14892" windowHeight="7812"/>
  </bookViews>
  <sheets>
    <sheet name="Hoja1" sheetId="1" r:id="rId1"/>
    <sheet name="Esquemas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F24" i="1" l="1"/>
  <c r="E23" i="1" l="1"/>
  <c r="P12" i="1"/>
  <c r="P13" i="1"/>
  <c r="P15" i="1"/>
  <c r="P16" i="1"/>
  <c r="P17" i="1"/>
  <c r="P11" i="1"/>
  <c r="O12" i="1"/>
  <c r="O13" i="1"/>
  <c r="O15" i="1"/>
  <c r="O16" i="1"/>
  <c r="O17" i="1"/>
  <c r="O11" i="1"/>
  <c r="N12" i="1"/>
  <c r="N13" i="1"/>
  <c r="N15" i="1"/>
  <c r="N16" i="1"/>
  <c r="N17" i="1"/>
  <c r="N11" i="1"/>
  <c r="M12" i="1"/>
  <c r="M13" i="1"/>
  <c r="M15" i="1"/>
  <c r="M16" i="1"/>
  <c r="M17" i="1"/>
  <c r="M11" i="1"/>
  <c r="L12" i="1"/>
  <c r="L13" i="1"/>
  <c r="L15" i="1"/>
  <c r="L16" i="1"/>
  <c r="L17" i="1"/>
  <c r="L11" i="1"/>
  <c r="K12" i="1"/>
  <c r="K13" i="1"/>
  <c r="K15" i="1"/>
  <c r="K16" i="1"/>
  <c r="K17" i="1"/>
  <c r="K11" i="1"/>
  <c r="J12" i="1"/>
  <c r="J13" i="1"/>
  <c r="J15" i="1"/>
  <c r="J16" i="1"/>
  <c r="J17" i="1"/>
  <c r="J11" i="1"/>
  <c r="H11" i="1"/>
  <c r="I12" i="1"/>
  <c r="I13" i="1"/>
  <c r="I15" i="1"/>
  <c r="I16" i="1"/>
  <c r="I17" i="1"/>
  <c r="H12" i="1"/>
  <c r="H13" i="1"/>
  <c r="H15" i="1"/>
  <c r="H16" i="1"/>
  <c r="H17" i="1"/>
  <c r="G12" i="1"/>
  <c r="G13" i="1"/>
  <c r="G15" i="1"/>
  <c r="G16" i="1"/>
  <c r="G17" i="1"/>
  <c r="G11" i="1"/>
  <c r="F12" i="1"/>
  <c r="F13" i="1"/>
  <c r="F15" i="1"/>
  <c r="F16" i="1"/>
  <c r="F17" i="1"/>
  <c r="F11" i="1"/>
  <c r="E12" i="1"/>
  <c r="E13" i="1"/>
  <c r="E15" i="1"/>
  <c r="E16" i="1"/>
  <c r="E17" i="1"/>
  <c r="E11" i="1"/>
  <c r="D12" i="1"/>
  <c r="D13" i="1"/>
  <c r="D14" i="1"/>
  <c r="E14" i="1" s="1"/>
  <c r="D15" i="1"/>
  <c r="D16" i="1"/>
  <c r="D17" i="1"/>
  <c r="D11" i="1"/>
  <c r="E22" i="1" l="1"/>
  <c r="F14" i="1"/>
  <c r="G14" i="1"/>
  <c r="I11" i="1"/>
  <c r="H14" i="1" l="1"/>
  <c r="I14" i="1" s="1"/>
  <c r="J14" i="1" l="1"/>
  <c r="K14" i="1"/>
  <c r="L14" i="1"/>
  <c r="E19" i="1"/>
  <c r="M14" i="1" l="1"/>
  <c r="E20" i="1" l="1"/>
  <c r="N14" i="1"/>
  <c r="O14" i="1" s="1"/>
  <c r="E21" i="1" l="1"/>
  <c r="P14" i="1"/>
</calcChain>
</file>

<file path=xl/sharedStrings.xml><?xml version="1.0" encoding="utf-8"?>
<sst xmlns="http://schemas.openxmlformats.org/spreadsheetml/2006/main" count="95" uniqueCount="82">
  <si>
    <t>CODIGO</t>
  </si>
  <si>
    <t>CLIENTE</t>
  </si>
  <si>
    <t>NOMBRE</t>
  </si>
  <si>
    <t>DEL CLIENTE</t>
  </si>
  <si>
    <t>TIPO</t>
  </si>
  <si>
    <t>CREDITO</t>
  </si>
  <si>
    <t>NUMERO</t>
  </si>
  <si>
    <t>CUOTAS</t>
  </si>
  <si>
    <t>VALOR</t>
  </si>
  <si>
    <t>IVA</t>
  </si>
  <si>
    <t>SALDO</t>
  </si>
  <si>
    <t>PARCIAL</t>
  </si>
  <si>
    <t>CUOTA</t>
  </si>
  <si>
    <t>INICIAL</t>
  </si>
  <si>
    <t>ACTUAL</t>
  </si>
  <si>
    <t>CUOTA 1</t>
  </si>
  <si>
    <t>CUOTA 2</t>
  </si>
  <si>
    <t>CUOTA 3</t>
  </si>
  <si>
    <t>TOTAL</t>
  </si>
  <si>
    <t>ABONOS</t>
  </si>
  <si>
    <t>PENDIENTE</t>
  </si>
  <si>
    <t>COMPROBANTE</t>
  </si>
  <si>
    <t>DE LA CUENTA</t>
  </si>
  <si>
    <t>OPCIONES</t>
  </si>
  <si>
    <t>DE CREDITO</t>
  </si>
  <si>
    <t>TOTAL DE LOS SALDOS</t>
  </si>
  <si>
    <t>PROMEDIO CUOTA INICIAL Y TOTAL ABONOS</t>
  </si>
  <si>
    <t>MAYOR SALDO PENDIENTE</t>
  </si>
  <si>
    <t>MINIMO VALOR DEL CREDITO</t>
  </si>
  <si>
    <t>CANTIDAD TOTAL DE CLIENTES</t>
  </si>
  <si>
    <t>CANTIDAD DE CLIENTES CON CTA CORRIENTE</t>
  </si>
  <si>
    <t>OBSERVACIONES GENERALES</t>
  </si>
  <si>
    <t>DATOS DEL CLIENTE</t>
  </si>
  <si>
    <t>INFORMACION DEL CREDITO</t>
  </si>
  <si>
    <t>SALDOS PARCIALES</t>
  </si>
  <si>
    <t>ABONO EN PORCENTAJES</t>
  </si>
  <si>
    <t>DEPARTAMENTO DE CREDITOS Y CARTERA</t>
  </si>
  <si>
    <t>INFORMACION MENSUAL DE CREDITOS</t>
  </si>
  <si>
    <t>REALIZADO POR:</t>
  </si>
  <si>
    <t>FACHA DE REALIZACION:</t>
  </si>
  <si>
    <t>JUAN GUILLERMO GONZALEZ-MONICA COLORADO</t>
  </si>
  <si>
    <t>LE FIA PORQUE CONFIA EN USTED</t>
  </si>
  <si>
    <t>GONZALEZ JUAN G</t>
  </si>
  <si>
    <t>GARCIA ESTELLA</t>
  </si>
  <si>
    <t>PEREZ CAMILO</t>
  </si>
  <si>
    <t>QUINTERO NUBIA</t>
  </si>
  <si>
    <t>CARDENAS ALEXANDRA</t>
  </si>
  <si>
    <t>CORREA ALBERTO</t>
  </si>
  <si>
    <t>TORO JORGE</t>
  </si>
  <si>
    <t>Para resolver los calculos necesarios en la planilla tenga en cuenta la siguiente informació:</t>
  </si>
  <si>
    <t>NOTA</t>
  </si>
  <si>
    <t>TODOS LOS CALCULOS SE DEBEN HACER CON FORMULAS INDIRECTAS.</t>
  </si>
  <si>
    <t>Para hallar los cálculos de la parte inferior utilice las funciones vistas en clase según sea el caso</t>
  </si>
  <si>
    <t>ORGANIZAR LA PLANILLA PARA IMPRIMIRLA Y DEBE QUEDAR EN UNA SOLA HOJA</t>
  </si>
  <si>
    <t>club</t>
  </si>
  <si>
    <t>cta corriente</t>
  </si>
  <si>
    <t>NUMERO CUOTAS</t>
  </si>
  <si>
    <t>Si el tipo de crédito es igual a club, tendra 12 de lo cntrario seran 6</t>
  </si>
  <si>
    <t>VALOR CREDITO</t>
  </si>
  <si>
    <t>Si el número de cuotas es &gt;6, el valor de crédito sera de 250000, de lo contrario seran 150000</t>
  </si>
  <si>
    <t>Valor del crédito * 16%</t>
  </si>
  <si>
    <t>SALDO PARCIAL</t>
  </si>
  <si>
    <t>Valor del crédito+iva</t>
  </si>
  <si>
    <t>CUOTA INICIAL</t>
  </si>
  <si>
    <t>Será la tercera parte del saldo parcial</t>
  </si>
  <si>
    <t>SALDO ACTUAL</t>
  </si>
  <si>
    <t>Saldo parcial - cuota inicial</t>
  </si>
  <si>
    <t>CUOTA 1,2,3</t>
  </si>
  <si>
    <t>es el saldo actual por el % respectivo</t>
  </si>
  <si>
    <t>TOTAL ABONOS</t>
  </si>
  <si>
    <t>es total de las cuotas</t>
  </si>
  <si>
    <t>SALDO PENDIENTE</t>
  </si>
  <si>
    <t>Saldo actual-total abonos</t>
  </si>
  <si>
    <t>COMPROBANTE DE CUENTA</t>
  </si>
  <si>
    <t>Cuota inicial+total abonos+saldo pendiente (debe dar lo mismo que el saldo parcial)</t>
  </si>
  <si>
    <t>Si saldo pendiente es &lt;30000, debe salir un mensaje que diga NUEVO CREDITO, de lo contrario debe salir un mensaje que diga SALDO CONGELADO</t>
  </si>
  <si>
    <t>OPCIONES DE CREDITO</t>
  </si>
  <si>
    <t>Cuotas</t>
  </si>
  <si>
    <t>VR credito</t>
  </si>
  <si>
    <t>Mensaje</t>
  </si>
  <si>
    <t>"Nuevo credito"</t>
  </si>
  <si>
    <t>"Saldo congelado"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</si>
</sst>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6" formatCode="&quot;$&quot;\ #,##0_);[Red]\(&quot;$&quot;\ #,##0\)"/>
    <numFmt numFmtId="44" formatCode="_(&quot;$&quot;\ * #,##0.00_);_(&quot;$&quot;\ * \(#,##0.00\);_(&quot;$&quot;\ * &quot;-&quot;??_);_(@_)"/>
    <numFmt numFmtId="164" formatCode="_(&quot;$&quot;\ * #,##0_);_(&quot;$&quot;\ * \(#,##0\);_(&quot;$&quot;\ * &quot;-&quot;??_);_(@_)"/>
  </numFmts>
  <fonts count="8" x14ac:knownFonts="1">
    <font>
      <sz val="10"/>
      <color theme="1"/>
      <name val="Calibri"/>
      <family val="2"/>
    </font>
    <font>
      <sz val="10"/>
      <color indexed="56"/>
      <name val="Calibri"/>
      <family val="2"/>
    </font>
    <font>
      <sz val="14"/>
      <color indexed="56"/>
      <name val="Calibri"/>
      <family val="2"/>
    </font>
    <font>
      <b/>
      <sz val="10"/>
      <color indexed="56"/>
      <name val="Calibri"/>
      <family val="2"/>
    </font>
    <font>
      <b/>
      <sz val="12"/>
      <color indexed="56"/>
      <name val="Calibri"/>
      <family val="2"/>
    </font>
    <font>
      <b/>
      <sz val="8"/>
      <color indexed="56"/>
      <name val="Calibri"/>
      <family val="2"/>
    </font>
    <font>
      <sz val="12"/>
      <color indexed="56"/>
      <name val="Calibri"/>
      <family val="2"/>
    </font>
    <font>
      <sz val="10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5" tint="0.59999389629810485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62">
    <xf numFmtId="0" fontId="0" fillId="0" borderId="0" xfId="0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0" xfId="0" applyFont="1"/>
    <xf numFmtId="0" fontId="1" fillId="0" borderId="4" xfId="0" applyFont="1" applyBorder="1"/>
    <xf numFmtId="0" fontId="1" fillId="0" borderId="0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6" xfId="0" applyFont="1" applyBorder="1"/>
    <xf numFmtId="0" fontId="3" fillId="0" borderId="7" xfId="0" applyFont="1" applyBorder="1"/>
    <xf numFmtId="0" fontId="3" fillId="0" borderId="8" xfId="0" applyFont="1" applyBorder="1"/>
    <xf numFmtId="14" fontId="3" fillId="0" borderId="7" xfId="0" applyNumberFormat="1" applyFont="1" applyBorder="1"/>
    <xf numFmtId="0" fontId="1" fillId="0" borderId="9" xfId="0" applyFont="1" applyBorder="1"/>
    <xf numFmtId="0" fontId="1" fillId="0" borderId="10" xfId="0" applyFont="1" applyBorder="1"/>
    <xf numFmtId="0" fontId="1" fillId="0" borderId="11" xfId="0" applyFont="1" applyBorder="1"/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9" fontId="3" fillId="0" borderId="13" xfId="0" applyNumberFormat="1" applyFont="1" applyBorder="1" applyAlignment="1">
      <alignment horizontal="center"/>
    </xf>
    <xf numFmtId="0" fontId="1" fillId="0" borderId="14" xfId="0" applyFont="1" applyBorder="1"/>
    <xf numFmtId="3" fontId="1" fillId="0" borderId="14" xfId="0" applyNumberFormat="1" applyFont="1" applyBorder="1"/>
    <xf numFmtId="0" fontId="1" fillId="0" borderId="13" xfId="0" applyFont="1" applyBorder="1"/>
    <xf numFmtId="0" fontId="3" fillId="0" borderId="9" xfId="0" applyFont="1" applyBorder="1"/>
    <xf numFmtId="3" fontId="3" fillId="0" borderId="14" xfId="0" applyNumberFormat="1" applyFont="1" applyBorder="1"/>
    <xf numFmtId="0" fontId="3" fillId="0" borderId="14" xfId="0" applyFont="1" applyBorder="1"/>
    <xf numFmtId="0" fontId="4" fillId="2" borderId="0" xfId="0" applyFont="1" applyFill="1" applyBorder="1"/>
    <xf numFmtId="0" fontId="4" fillId="0" borderId="0" xfId="0" applyFont="1" applyFill="1" applyBorder="1"/>
    <xf numFmtId="0" fontId="4" fillId="0" borderId="0" xfId="0" applyFont="1"/>
    <xf numFmtId="0" fontId="5" fillId="0" borderId="0" xfId="0" applyFont="1" applyFill="1" applyBorder="1"/>
    <xf numFmtId="0" fontId="5" fillId="0" borderId="0" xfId="0" applyFont="1" applyFill="1" applyBorder="1" applyAlignment="1">
      <alignment wrapText="1"/>
    </xf>
    <xf numFmtId="0" fontId="6" fillId="0" borderId="0" xfId="0" applyFont="1" applyFill="1" applyBorder="1"/>
    <xf numFmtId="0" fontId="6" fillId="0" borderId="0" xfId="0" applyFont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0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6" fontId="0" fillId="0" borderId="21" xfId="0" applyNumberFormat="1" applyBorder="1"/>
    <xf numFmtId="6" fontId="0" fillId="0" borderId="22" xfId="0" applyNumberFormat="1" applyBorder="1"/>
    <xf numFmtId="164" fontId="1" fillId="0" borderId="14" xfId="1" applyNumberFormat="1" applyFont="1" applyBorder="1"/>
    <xf numFmtId="3" fontId="1" fillId="0" borderId="13" xfId="0" applyNumberFormat="1" applyFont="1" applyBorder="1"/>
    <xf numFmtId="3" fontId="1" fillId="0" borderId="2" xfId="0" applyNumberFormat="1" applyFont="1" applyBorder="1"/>
    <xf numFmtId="2" fontId="1" fillId="0" borderId="14" xfId="0" applyNumberFormat="1" applyFont="1" applyBorder="1"/>
    <xf numFmtId="0" fontId="3" fillId="3" borderId="9" xfId="0" applyFont="1" applyFill="1" applyBorder="1"/>
    <xf numFmtId="0" fontId="1" fillId="3" borderId="10" xfId="0" applyFont="1" applyFill="1" applyBorder="1"/>
    <xf numFmtId="0" fontId="1" fillId="3" borderId="11" xfId="0" applyFont="1" applyFill="1" applyBorder="1"/>
    <xf numFmtId="0" fontId="3" fillId="3" borderId="14" xfId="0" applyFont="1" applyFill="1" applyBorder="1"/>
    <xf numFmtId="0" fontId="2" fillId="0" borderId="7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2" fontId="1" fillId="3" borderId="14" xfId="0" applyNumberFormat="1" applyFont="1" applyFill="1" applyBorder="1"/>
    <xf numFmtId="1" fontId="1" fillId="0" borderId="14" xfId="0" applyNumberFormat="1" applyFont="1" applyBorder="1"/>
  </cellXfs>
  <cellStyles count="2">
    <cellStyle name="Mon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66675</xdr:colOff>
      <xdr:row>18</xdr:row>
      <xdr:rowOff>76200</xdr:rowOff>
    </xdr:from>
    <xdr:to>
      <xdr:col>3</xdr:col>
      <xdr:colOff>676275</xdr:colOff>
      <xdr:row>18</xdr:row>
      <xdr:rowOff>77788</xdr:rowOff>
    </xdr:to>
    <xdr:cxnSp macro="">
      <xdr:nvCxnSpPr>
        <xdr:cNvPr id="3" name="2 Conector recto de flecha"/>
        <xdr:cNvCxnSpPr/>
      </xdr:nvCxnSpPr>
      <xdr:spPr>
        <a:xfrm>
          <a:off x="2352675" y="1695450"/>
          <a:ext cx="609600" cy="1588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85725</xdr:colOff>
      <xdr:row>19</xdr:row>
      <xdr:rowOff>76200</xdr:rowOff>
    </xdr:from>
    <xdr:to>
      <xdr:col>3</xdr:col>
      <xdr:colOff>695325</xdr:colOff>
      <xdr:row>19</xdr:row>
      <xdr:rowOff>77788</xdr:rowOff>
    </xdr:to>
    <xdr:cxnSp macro="">
      <xdr:nvCxnSpPr>
        <xdr:cNvPr id="4" name="3 Conector recto de flecha"/>
        <xdr:cNvCxnSpPr/>
      </xdr:nvCxnSpPr>
      <xdr:spPr>
        <a:xfrm>
          <a:off x="2371725" y="1857375"/>
          <a:ext cx="609600" cy="1588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57150</xdr:colOff>
      <xdr:row>20</xdr:row>
      <xdr:rowOff>66675</xdr:rowOff>
    </xdr:from>
    <xdr:to>
      <xdr:col>3</xdr:col>
      <xdr:colOff>666750</xdr:colOff>
      <xdr:row>20</xdr:row>
      <xdr:rowOff>68263</xdr:rowOff>
    </xdr:to>
    <xdr:cxnSp macro="">
      <xdr:nvCxnSpPr>
        <xdr:cNvPr id="5" name="4 Conector recto de flecha"/>
        <xdr:cNvCxnSpPr/>
      </xdr:nvCxnSpPr>
      <xdr:spPr>
        <a:xfrm>
          <a:off x="2343150" y="2009775"/>
          <a:ext cx="609600" cy="1588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57150</xdr:colOff>
      <xdr:row>21</xdr:row>
      <xdr:rowOff>66675</xdr:rowOff>
    </xdr:from>
    <xdr:to>
      <xdr:col>3</xdr:col>
      <xdr:colOff>666750</xdr:colOff>
      <xdr:row>21</xdr:row>
      <xdr:rowOff>68263</xdr:rowOff>
    </xdr:to>
    <xdr:cxnSp macro="">
      <xdr:nvCxnSpPr>
        <xdr:cNvPr id="6" name="5 Conector recto de flecha"/>
        <xdr:cNvCxnSpPr/>
      </xdr:nvCxnSpPr>
      <xdr:spPr>
        <a:xfrm>
          <a:off x="2343150" y="2171700"/>
          <a:ext cx="609600" cy="1588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66675</xdr:colOff>
      <xdr:row>22</xdr:row>
      <xdr:rowOff>76200</xdr:rowOff>
    </xdr:from>
    <xdr:to>
      <xdr:col>3</xdr:col>
      <xdr:colOff>676275</xdr:colOff>
      <xdr:row>22</xdr:row>
      <xdr:rowOff>77788</xdr:rowOff>
    </xdr:to>
    <xdr:cxnSp macro="">
      <xdr:nvCxnSpPr>
        <xdr:cNvPr id="7" name="6 Conector recto de flecha"/>
        <xdr:cNvCxnSpPr/>
      </xdr:nvCxnSpPr>
      <xdr:spPr>
        <a:xfrm>
          <a:off x="2352675" y="2343150"/>
          <a:ext cx="609600" cy="1588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85725</xdr:colOff>
      <xdr:row>23</xdr:row>
      <xdr:rowOff>66675</xdr:rowOff>
    </xdr:from>
    <xdr:to>
      <xdr:col>3</xdr:col>
      <xdr:colOff>695325</xdr:colOff>
      <xdr:row>23</xdr:row>
      <xdr:rowOff>68263</xdr:rowOff>
    </xdr:to>
    <xdr:cxnSp macro="">
      <xdr:nvCxnSpPr>
        <xdr:cNvPr id="8" name="7 Conector recto de flecha"/>
        <xdr:cNvCxnSpPr/>
      </xdr:nvCxnSpPr>
      <xdr:spPr>
        <a:xfrm>
          <a:off x="2371725" y="2495550"/>
          <a:ext cx="609600" cy="1588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3</xdr:col>
      <xdr:colOff>31</xdr:colOff>
      <xdr:row>1</xdr:row>
      <xdr:rowOff>133889</xdr:rowOff>
    </xdr:from>
    <xdr:ext cx="6014824" cy="256636"/>
    <xdr:sp macro="" textlink="">
      <xdr:nvSpPr>
        <xdr:cNvPr id="9" name="8 Rectángulo"/>
        <xdr:cNvSpPr/>
      </xdr:nvSpPr>
      <xdr:spPr>
        <a:xfrm>
          <a:off x="2311431" y="133889"/>
          <a:ext cx="6099144" cy="256636"/>
        </a:xfrm>
        <a:prstGeom prst="rect">
          <a:avLst/>
        </a:prstGeom>
        <a:noFill/>
      </xdr:spPr>
      <xdr:txBody>
        <a:bodyPr wrap="square" lIns="91440" tIns="45720" rIns="91440" bIns="45720">
          <a:prstTxWarp prst="textArchDown">
            <a:avLst/>
          </a:prstTxWarp>
          <a:spAutoFit/>
          <a:scene3d>
            <a:camera prst="orthographicFront">
              <a:rot lat="1792452" lon="21253882" rev="21427160"/>
            </a:camera>
            <a:lightRig rig="threePt" dir="t"/>
          </a:scene3d>
        </a:bodyPr>
        <a:lstStyle/>
        <a:p>
          <a:pPr algn="ctr"/>
          <a:r>
            <a:rPr lang="es-ES" sz="2500" b="1" cap="none" spc="0" baseline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ALMACENES FLAMINGO</a:t>
          </a:r>
        </a:p>
      </xdr:txBody>
    </xdr:sp>
    <xdr:clientData/>
  </xdr:oneCellAnchor>
  <xdr:twoCellAnchor editAs="oneCell">
    <xdr:from>
      <xdr:col>11</xdr:col>
      <xdr:colOff>85725</xdr:colOff>
      <xdr:row>1</xdr:row>
      <xdr:rowOff>19050</xdr:rowOff>
    </xdr:from>
    <xdr:to>
      <xdr:col>12</xdr:col>
      <xdr:colOff>752475</xdr:colOff>
      <xdr:row>4</xdr:row>
      <xdr:rowOff>133350</xdr:rowOff>
    </xdr:to>
    <xdr:pic>
      <xdr:nvPicPr>
        <xdr:cNvPr id="1175" name="Picture 1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534650" y="180975"/>
          <a:ext cx="1438275" cy="600075"/>
        </a:xfrm>
        <a:prstGeom prst="rect">
          <a:avLst/>
        </a:prstGeom>
        <a:noFill/>
        <a:ln w="9525">
          <a:solidFill>
            <a:srgbClr val="054697">
              <a:alpha val="85881"/>
            </a:srgbClr>
          </a:solidFill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</xdr:colOff>
      <xdr:row>1</xdr:row>
      <xdr:rowOff>0</xdr:rowOff>
    </xdr:from>
    <xdr:to>
      <xdr:col>5</xdr:col>
      <xdr:colOff>15240</xdr:colOff>
      <xdr:row>11</xdr:row>
      <xdr:rowOff>47625</xdr:rowOff>
    </xdr:to>
    <xdr:sp macro="" textlink="">
      <xdr:nvSpPr>
        <xdr:cNvPr id="5" name="Combinar 7"/>
        <xdr:cNvSpPr/>
      </xdr:nvSpPr>
      <xdr:spPr>
        <a:xfrm>
          <a:off x="807720" y="175260"/>
          <a:ext cx="3169920" cy="1800225"/>
        </a:xfrm>
        <a:prstGeom prst="flowChartMerg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1600"/>
            <a:t>Si,</a:t>
          </a:r>
          <a:r>
            <a:rPr lang="es-CO" sz="1600" baseline="0"/>
            <a:t> tipo de credito = a "Club"</a:t>
          </a:r>
          <a:endParaRPr lang="es-CO" sz="1600"/>
        </a:p>
      </xdr:txBody>
    </xdr:sp>
    <xdr:clientData/>
  </xdr:twoCellAnchor>
  <xdr:twoCellAnchor>
    <xdr:from>
      <xdr:col>5</xdr:col>
      <xdr:colOff>7620</xdr:colOff>
      <xdr:row>1</xdr:row>
      <xdr:rowOff>45720</xdr:rowOff>
    </xdr:from>
    <xdr:to>
      <xdr:col>5</xdr:col>
      <xdr:colOff>15240</xdr:colOff>
      <xdr:row>12</xdr:row>
      <xdr:rowOff>51435</xdr:rowOff>
    </xdr:to>
    <xdr:cxnSp macro="">
      <xdr:nvCxnSpPr>
        <xdr:cNvPr id="6" name="Conector recto de flecha 9"/>
        <xdr:cNvCxnSpPr/>
      </xdr:nvCxnSpPr>
      <xdr:spPr>
        <a:xfrm>
          <a:off x="3970020" y="220980"/>
          <a:ext cx="7620" cy="193357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1</xdr:row>
      <xdr:rowOff>22860</xdr:rowOff>
    </xdr:from>
    <xdr:to>
      <xdr:col>1</xdr:col>
      <xdr:colOff>11430</xdr:colOff>
      <xdr:row>12</xdr:row>
      <xdr:rowOff>53340</xdr:rowOff>
    </xdr:to>
    <xdr:cxnSp macro="">
      <xdr:nvCxnSpPr>
        <xdr:cNvPr id="7" name="Conector recto de flecha 9"/>
        <xdr:cNvCxnSpPr/>
      </xdr:nvCxnSpPr>
      <xdr:spPr>
        <a:xfrm flipH="1">
          <a:off x="792480" y="198120"/>
          <a:ext cx="11430" cy="195834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15240</xdr:colOff>
      <xdr:row>1</xdr:row>
      <xdr:rowOff>0</xdr:rowOff>
    </xdr:from>
    <xdr:to>
      <xdr:col>12</xdr:col>
      <xdr:colOff>15240</xdr:colOff>
      <xdr:row>11</xdr:row>
      <xdr:rowOff>47625</xdr:rowOff>
    </xdr:to>
    <xdr:sp macro="" textlink="">
      <xdr:nvSpPr>
        <xdr:cNvPr id="8" name="Combinar 7"/>
        <xdr:cNvSpPr/>
      </xdr:nvSpPr>
      <xdr:spPr>
        <a:xfrm>
          <a:off x="6355080" y="175260"/>
          <a:ext cx="3169920" cy="1800225"/>
        </a:xfrm>
        <a:prstGeom prst="flowChartMerg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1600"/>
            <a:t>Si,</a:t>
          </a:r>
          <a:r>
            <a:rPr lang="es-CO" sz="1600" baseline="0"/>
            <a:t> # de cuotas&gt;6 </a:t>
          </a:r>
          <a:endParaRPr lang="es-CO" sz="1600"/>
        </a:p>
      </xdr:txBody>
    </xdr:sp>
    <xdr:clientData/>
  </xdr:twoCellAnchor>
  <xdr:twoCellAnchor>
    <xdr:from>
      <xdr:col>12</xdr:col>
      <xdr:colOff>7620</xdr:colOff>
      <xdr:row>1</xdr:row>
      <xdr:rowOff>45720</xdr:rowOff>
    </xdr:from>
    <xdr:to>
      <xdr:col>12</xdr:col>
      <xdr:colOff>15240</xdr:colOff>
      <xdr:row>12</xdr:row>
      <xdr:rowOff>51435</xdr:rowOff>
    </xdr:to>
    <xdr:cxnSp macro="">
      <xdr:nvCxnSpPr>
        <xdr:cNvPr id="9" name="Conector recto de flecha 9"/>
        <xdr:cNvCxnSpPr/>
      </xdr:nvCxnSpPr>
      <xdr:spPr>
        <a:xfrm>
          <a:off x="9517380" y="220980"/>
          <a:ext cx="7620" cy="193357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1</xdr:row>
      <xdr:rowOff>22860</xdr:rowOff>
    </xdr:from>
    <xdr:to>
      <xdr:col>8</xdr:col>
      <xdr:colOff>11430</xdr:colOff>
      <xdr:row>12</xdr:row>
      <xdr:rowOff>53340</xdr:rowOff>
    </xdr:to>
    <xdr:cxnSp macro="">
      <xdr:nvCxnSpPr>
        <xdr:cNvPr id="10" name="Conector recto de flecha 9"/>
        <xdr:cNvCxnSpPr/>
      </xdr:nvCxnSpPr>
      <xdr:spPr>
        <a:xfrm flipH="1">
          <a:off x="6339840" y="198120"/>
          <a:ext cx="11430" cy="195834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15240</xdr:colOff>
      <xdr:row>17</xdr:row>
      <xdr:rowOff>0</xdr:rowOff>
    </xdr:from>
    <xdr:to>
      <xdr:col>5</xdr:col>
      <xdr:colOff>15240</xdr:colOff>
      <xdr:row>27</xdr:row>
      <xdr:rowOff>47625</xdr:rowOff>
    </xdr:to>
    <xdr:sp macro="" textlink="">
      <xdr:nvSpPr>
        <xdr:cNvPr id="11" name="Combinar 7"/>
        <xdr:cNvSpPr/>
      </xdr:nvSpPr>
      <xdr:spPr>
        <a:xfrm>
          <a:off x="807720" y="2979420"/>
          <a:ext cx="3169920" cy="1800225"/>
        </a:xfrm>
        <a:prstGeom prst="flowChartMerg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1600"/>
            <a:t>si,</a:t>
          </a:r>
          <a:r>
            <a:rPr lang="es-CO" sz="1600" baseline="0"/>
            <a:t> saldo pdte es &lt;3000</a:t>
          </a:r>
          <a:endParaRPr lang="es-CO" sz="1600"/>
        </a:p>
      </xdr:txBody>
    </xdr:sp>
    <xdr:clientData/>
  </xdr:twoCellAnchor>
  <xdr:twoCellAnchor>
    <xdr:from>
      <xdr:col>5</xdr:col>
      <xdr:colOff>7620</xdr:colOff>
      <xdr:row>17</xdr:row>
      <xdr:rowOff>45720</xdr:rowOff>
    </xdr:from>
    <xdr:to>
      <xdr:col>5</xdr:col>
      <xdr:colOff>15240</xdr:colOff>
      <xdr:row>28</xdr:row>
      <xdr:rowOff>51435</xdr:rowOff>
    </xdr:to>
    <xdr:cxnSp macro="">
      <xdr:nvCxnSpPr>
        <xdr:cNvPr id="12" name="Conector recto de flecha 9"/>
        <xdr:cNvCxnSpPr/>
      </xdr:nvCxnSpPr>
      <xdr:spPr>
        <a:xfrm>
          <a:off x="3970020" y="3025140"/>
          <a:ext cx="7620" cy="193357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17</xdr:row>
      <xdr:rowOff>22860</xdr:rowOff>
    </xdr:from>
    <xdr:to>
      <xdr:col>1</xdr:col>
      <xdr:colOff>11430</xdr:colOff>
      <xdr:row>28</xdr:row>
      <xdr:rowOff>53340</xdr:rowOff>
    </xdr:to>
    <xdr:cxnSp macro="">
      <xdr:nvCxnSpPr>
        <xdr:cNvPr id="13" name="Conector recto de flecha 9"/>
        <xdr:cNvCxnSpPr/>
      </xdr:nvCxnSpPr>
      <xdr:spPr>
        <a:xfrm flipH="1">
          <a:off x="792480" y="3002280"/>
          <a:ext cx="11430" cy="195834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44"/>
  <sheetViews>
    <sheetView tabSelected="1" zoomScale="75" workbookViewId="0">
      <selection activeCell="I29" sqref="I29"/>
    </sheetView>
  </sheetViews>
  <sheetFormatPr baseColWidth="10" defaultColWidth="11.44140625" defaultRowHeight="13.8" x14ac:dyDescent="0.3"/>
  <cols>
    <col min="1" max="1" width="27" style="4" customWidth="1"/>
    <col min="2" max="2" width="26.109375" style="4" customWidth="1"/>
    <col min="3" max="3" width="12.33203125" style="4" bestFit="1" customWidth="1"/>
    <col min="4" max="4" width="11.44140625" style="4"/>
    <col min="5" max="5" width="12.44140625" style="4" bestFit="1" customWidth="1"/>
    <col min="6" max="6" width="11.5546875" style="4" bestFit="1" customWidth="1"/>
    <col min="7" max="8" width="11.44140625" style="4"/>
    <col min="9" max="9" width="17.5546875" style="4" customWidth="1"/>
    <col min="10" max="12" width="11.5546875" style="4" bestFit="1" customWidth="1"/>
    <col min="13" max="13" width="11.44140625" style="4"/>
    <col min="14" max="14" width="13.6640625" style="4" bestFit="1" customWidth="1"/>
    <col min="15" max="15" width="18.5546875" style="4" bestFit="1" customWidth="1"/>
    <col min="16" max="16" width="17.88671875" style="4" bestFit="1" customWidth="1"/>
    <col min="17" max="16384" width="11.44140625" style="4"/>
  </cols>
  <sheetData>
    <row r="2" spans="1:16" x14ac:dyDescent="0.3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3"/>
    </row>
    <row r="3" spans="1:16" x14ac:dyDescent="0.3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7"/>
    </row>
    <row r="4" spans="1:16" x14ac:dyDescent="0.3">
      <c r="A4" s="5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7"/>
    </row>
    <row r="5" spans="1:16" ht="18" x14ac:dyDescent="0.35">
      <c r="A5" s="8"/>
      <c r="B5" s="9"/>
      <c r="C5" s="9"/>
      <c r="D5" s="9"/>
      <c r="E5" s="9"/>
      <c r="F5" s="56" t="s">
        <v>41</v>
      </c>
      <c r="G5" s="56"/>
      <c r="H5" s="56"/>
      <c r="I5" s="56"/>
      <c r="J5" s="9"/>
      <c r="K5" s="9"/>
      <c r="L5" s="9"/>
      <c r="M5" s="9"/>
      <c r="N5" s="9"/>
      <c r="O5" s="9"/>
      <c r="P5" s="10"/>
    </row>
    <row r="6" spans="1:16" x14ac:dyDescent="0.3">
      <c r="A6" s="11" t="s">
        <v>36</v>
      </c>
      <c r="B6" s="12"/>
      <c r="C6" s="12"/>
      <c r="D6" s="12"/>
      <c r="E6" s="12"/>
      <c r="F6" s="13"/>
      <c r="G6" s="11" t="s">
        <v>38</v>
      </c>
      <c r="H6" s="12"/>
      <c r="I6" s="12" t="s">
        <v>40</v>
      </c>
      <c r="J6" s="12"/>
      <c r="K6" s="12"/>
      <c r="L6" s="12"/>
      <c r="M6" s="12"/>
      <c r="N6" s="2"/>
      <c r="O6" s="2"/>
      <c r="P6" s="3"/>
    </row>
    <row r="7" spans="1:16" x14ac:dyDescent="0.3">
      <c r="A7" s="14" t="s">
        <v>37</v>
      </c>
      <c r="B7" s="15"/>
      <c r="C7" s="15"/>
      <c r="D7" s="15"/>
      <c r="E7" s="15"/>
      <c r="F7" s="16"/>
      <c r="G7" s="14" t="s">
        <v>39</v>
      </c>
      <c r="H7" s="15"/>
      <c r="I7" s="17">
        <v>43365</v>
      </c>
      <c r="J7" s="15"/>
      <c r="K7" s="15"/>
      <c r="L7" s="15"/>
      <c r="M7" s="15"/>
      <c r="N7" s="9"/>
      <c r="O7" s="9"/>
      <c r="P7" s="10"/>
    </row>
    <row r="8" spans="1:16" x14ac:dyDescent="0.3">
      <c r="A8" s="57" t="s">
        <v>32</v>
      </c>
      <c r="B8" s="58"/>
      <c r="C8" s="57" t="s">
        <v>33</v>
      </c>
      <c r="D8" s="59"/>
      <c r="E8" s="59"/>
      <c r="F8" s="58"/>
      <c r="G8" s="57" t="s">
        <v>34</v>
      </c>
      <c r="H8" s="59"/>
      <c r="I8" s="58"/>
      <c r="J8" s="57" t="s">
        <v>35</v>
      </c>
      <c r="K8" s="59"/>
      <c r="L8" s="59"/>
      <c r="M8" s="58"/>
      <c r="N8" s="18"/>
      <c r="O8" s="19"/>
      <c r="P8" s="20"/>
    </row>
    <row r="9" spans="1:16" x14ac:dyDescent="0.3">
      <c r="A9" s="21" t="s">
        <v>0</v>
      </c>
      <c r="B9" s="21" t="s">
        <v>2</v>
      </c>
      <c r="C9" s="21" t="s">
        <v>4</v>
      </c>
      <c r="D9" s="21" t="s">
        <v>6</v>
      </c>
      <c r="E9" s="21" t="s">
        <v>8</v>
      </c>
      <c r="F9" s="21" t="s">
        <v>9</v>
      </c>
      <c r="G9" s="21" t="s">
        <v>10</v>
      </c>
      <c r="H9" s="21" t="s">
        <v>12</v>
      </c>
      <c r="I9" s="21" t="s">
        <v>10</v>
      </c>
      <c r="J9" s="21" t="s">
        <v>15</v>
      </c>
      <c r="K9" s="21" t="s">
        <v>16</v>
      </c>
      <c r="L9" s="21" t="s">
        <v>17</v>
      </c>
      <c r="M9" s="21" t="s">
        <v>18</v>
      </c>
      <c r="N9" s="21" t="s">
        <v>10</v>
      </c>
      <c r="O9" s="21" t="s">
        <v>21</v>
      </c>
      <c r="P9" s="21" t="s">
        <v>23</v>
      </c>
    </row>
    <row r="10" spans="1:16" x14ac:dyDescent="0.3">
      <c r="A10" s="22" t="s">
        <v>1</v>
      </c>
      <c r="B10" s="22" t="s">
        <v>3</v>
      </c>
      <c r="C10" s="22" t="s">
        <v>5</v>
      </c>
      <c r="D10" s="22" t="s">
        <v>7</v>
      </c>
      <c r="E10" s="22" t="s">
        <v>5</v>
      </c>
      <c r="F10" s="23">
        <v>0.16</v>
      </c>
      <c r="G10" s="22" t="s">
        <v>11</v>
      </c>
      <c r="H10" s="22" t="s">
        <v>13</v>
      </c>
      <c r="I10" s="22" t="s">
        <v>14</v>
      </c>
      <c r="J10" s="23">
        <v>0.15</v>
      </c>
      <c r="K10" s="23">
        <v>0.25</v>
      </c>
      <c r="L10" s="23">
        <v>0.35</v>
      </c>
      <c r="M10" s="22" t="s">
        <v>19</v>
      </c>
      <c r="N10" s="22" t="s">
        <v>20</v>
      </c>
      <c r="O10" s="22" t="s">
        <v>22</v>
      </c>
      <c r="P10" s="22" t="s">
        <v>24</v>
      </c>
    </row>
    <row r="11" spans="1:16" x14ac:dyDescent="0.3">
      <c r="A11" s="61">
        <v>75011005608</v>
      </c>
      <c r="B11" s="51" t="s">
        <v>42</v>
      </c>
      <c r="C11" s="60" t="s">
        <v>54</v>
      </c>
      <c r="D11" s="24">
        <f>IF(C11="club",Esquemas!$B$14,Esquemas!$F$14)</f>
        <v>12</v>
      </c>
      <c r="E11" s="48">
        <f>IF(D11&gt;6,Esquemas!$I$14,Esquemas!$M$14)</f>
        <v>250000</v>
      </c>
      <c r="F11" s="25">
        <f>E11*16%</f>
        <v>40000</v>
      </c>
      <c r="G11" s="25">
        <f>E11+F11</f>
        <v>290000</v>
      </c>
      <c r="H11" s="25">
        <f>G11/3</f>
        <v>96666.666666666672</v>
      </c>
      <c r="I11" s="25">
        <f>G11-H11</f>
        <v>193333.33333333331</v>
      </c>
      <c r="J11" s="25">
        <f>I11*$J$10</f>
        <v>28999.999999999996</v>
      </c>
      <c r="K11" s="25">
        <f>I11*$K$10</f>
        <v>48333.333333333328</v>
      </c>
      <c r="L11" s="25">
        <f>I11*$L$10</f>
        <v>67666.666666666657</v>
      </c>
      <c r="M11" s="25">
        <f>SUM(J11:L11)</f>
        <v>145000</v>
      </c>
      <c r="N11" s="25">
        <f>I11-M11</f>
        <v>48333.333333333314</v>
      </c>
      <c r="O11" s="25">
        <f>SUM(H11+M11+N11)</f>
        <v>290000</v>
      </c>
      <c r="P11" s="24" t="str">
        <f>IF(N11&lt;30000,Esquemas!$B$30,Esquemas!$F$30)</f>
        <v>"Saldo congelado"</v>
      </c>
    </row>
    <row r="12" spans="1:16" x14ac:dyDescent="0.3">
      <c r="A12" s="61">
        <v>43762524</v>
      </c>
      <c r="B12" s="51" t="s">
        <v>43</v>
      </c>
      <c r="C12" s="60" t="s">
        <v>54</v>
      </c>
      <c r="D12" s="24">
        <f>IF(C12="club",Esquemas!$B$14,Esquemas!$F$14)</f>
        <v>12</v>
      </c>
      <c r="E12" s="48">
        <f>IF(D12&gt;6,Esquemas!$I$14,Esquemas!$M$14)</f>
        <v>250000</v>
      </c>
      <c r="F12" s="25">
        <f t="shared" ref="F12:F17" si="0">E12*16%</f>
        <v>40000</v>
      </c>
      <c r="G12" s="25">
        <f t="shared" ref="G12:G17" si="1">E12+F12</f>
        <v>290000</v>
      </c>
      <c r="H12" s="25">
        <f t="shared" ref="H12:H17" si="2">(G12/3)</f>
        <v>96666.666666666672</v>
      </c>
      <c r="I12" s="25">
        <f t="shared" ref="I12:I17" si="3">G12-H12</f>
        <v>193333.33333333331</v>
      </c>
      <c r="J12" s="25">
        <f t="shared" ref="J12:J17" si="4">I12*$J$10</f>
        <v>28999.999999999996</v>
      </c>
      <c r="K12" s="25">
        <f t="shared" ref="K12:K17" si="5">I12*$K$10</f>
        <v>48333.333333333328</v>
      </c>
      <c r="L12" s="25">
        <f t="shared" ref="L12:L17" si="6">I12*$L$10</f>
        <v>67666.666666666657</v>
      </c>
      <c r="M12" s="25">
        <f>SUM(J12:L12)</f>
        <v>145000</v>
      </c>
      <c r="N12" s="25">
        <f t="shared" ref="N12:N17" si="7">I12-M12</f>
        <v>48333.333333333314</v>
      </c>
      <c r="O12" s="25">
        <f t="shared" ref="O12:O17" si="8">SUM(H12+M12+N12)</f>
        <v>290000</v>
      </c>
      <c r="P12" s="24" t="str">
        <f>IF(N12&lt;30000,Esquemas!$B$30,Esquemas!$F$30)</f>
        <v>"Saldo congelado"</v>
      </c>
    </row>
    <row r="13" spans="1:16" x14ac:dyDescent="0.3">
      <c r="A13" s="61">
        <v>71756284</v>
      </c>
      <c r="B13" s="51" t="s">
        <v>44</v>
      </c>
      <c r="C13" s="60" t="s">
        <v>54</v>
      </c>
      <c r="D13" s="24">
        <f>IF(C13="club",Esquemas!$B$14,Esquemas!$F$14)</f>
        <v>12</v>
      </c>
      <c r="E13" s="48">
        <f>IF(D13&gt;6,Esquemas!$I$14,Esquemas!$M$14)</f>
        <v>250000</v>
      </c>
      <c r="F13" s="25">
        <f t="shared" si="0"/>
        <v>40000</v>
      </c>
      <c r="G13" s="25">
        <f t="shared" si="1"/>
        <v>290000</v>
      </c>
      <c r="H13" s="25">
        <f t="shared" si="2"/>
        <v>96666.666666666672</v>
      </c>
      <c r="I13" s="25">
        <f t="shared" si="3"/>
        <v>193333.33333333331</v>
      </c>
      <c r="J13" s="25">
        <f t="shared" si="4"/>
        <v>28999.999999999996</v>
      </c>
      <c r="K13" s="25">
        <f t="shared" si="5"/>
        <v>48333.333333333328</v>
      </c>
      <c r="L13" s="25">
        <f t="shared" si="6"/>
        <v>67666.666666666657</v>
      </c>
      <c r="M13" s="25">
        <f t="shared" ref="M13:M17" si="9">SUM(J13:L13)</f>
        <v>145000</v>
      </c>
      <c r="N13" s="25">
        <f t="shared" si="7"/>
        <v>48333.333333333314</v>
      </c>
      <c r="O13" s="25">
        <f t="shared" si="8"/>
        <v>290000</v>
      </c>
      <c r="P13" s="24" t="str">
        <f>IF(N13&lt;30000,Esquemas!$B$30,Esquemas!$F$30)</f>
        <v>"Saldo congelado"</v>
      </c>
    </row>
    <row r="14" spans="1:16" x14ac:dyDescent="0.3">
      <c r="A14" s="61">
        <v>98254364</v>
      </c>
      <c r="B14" s="51" t="s">
        <v>45</v>
      </c>
      <c r="C14" s="60" t="s">
        <v>55</v>
      </c>
      <c r="D14" s="24">
        <f>IF(C14="club",Esquemas!$B$14,Esquemas!$F$14)</f>
        <v>6</v>
      </c>
      <c r="E14" s="48">
        <f>IF(D14&gt;6,Esquemas!$I$14,Esquemas!$M$14)</f>
        <v>150000</v>
      </c>
      <c r="F14" s="25">
        <f t="shared" si="0"/>
        <v>24000</v>
      </c>
      <c r="G14" s="25">
        <f t="shared" si="1"/>
        <v>174000</v>
      </c>
      <c r="H14" s="25">
        <f t="shared" si="2"/>
        <v>58000</v>
      </c>
      <c r="I14" s="25">
        <f t="shared" si="3"/>
        <v>116000</v>
      </c>
      <c r="J14" s="25">
        <f t="shared" si="4"/>
        <v>17400</v>
      </c>
      <c r="K14" s="25">
        <f t="shared" si="5"/>
        <v>29000</v>
      </c>
      <c r="L14" s="25">
        <f t="shared" si="6"/>
        <v>40600</v>
      </c>
      <c r="M14" s="25">
        <f t="shared" si="9"/>
        <v>87000</v>
      </c>
      <c r="N14" s="25">
        <f t="shared" si="7"/>
        <v>29000</v>
      </c>
      <c r="O14" s="25">
        <f t="shared" si="8"/>
        <v>174000</v>
      </c>
      <c r="P14" s="24" t="str">
        <f>IF(N14&lt;30000,Esquemas!$B$30,Esquemas!$F$30)</f>
        <v>"Nuevo credito"</v>
      </c>
    </row>
    <row r="15" spans="1:16" x14ac:dyDescent="0.3">
      <c r="A15" s="61">
        <v>43825964</v>
      </c>
      <c r="B15" s="51" t="s">
        <v>46</v>
      </c>
      <c r="C15" s="60" t="s">
        <v>54</v>
      </c>
      <c r="D15" s="24">
        <f>IF(C15="club",Esquemas!$B$14,Esquemas!$F$14)</f>
        <v>12</v>
      </c>
      <c r="E15" s="48">
        <f>IF(D15&gt;6,Esquemas!$I$14,Esquemas!$M$14)</f>
        <v>250000</v>
      </c>
      <c r="F15" s="25">
        <f t="shared" si="0"/>
        <v>40000</v>
      </c>
      <c r="G15" s="25">
        <f t="shared" si="1"/>
        <v>290000</v>
      </c>
      <c r="H15" s="25">
        <f t="shared" si="2"/>
        <v>96666.666666666672</v>
      </c>
      <c r="I15" s="25">
        <f t="shared" si="3"/>
        <v>193333.33333333331</v>
      </c>
      <c r="J15" s="25">
        <f t="shared" si="4"/>
        <v>28999.999999999996</v>
      </c>
      <c r="K15" s="25">
        <f t="shared" si="5"/>
        <v>48333.333333333328</v>
      </c>
      <c r="L15" s="25">
        <f t="shared" si="6"/>
        <v>67666.666666666657</v>
      </c>
      <c r="M15" s="25">
        <f t="shared" si="9"/>
        <v>145000</v>
      </c>
      <c r="N15" s="25">
        <f t="shared" si="7"/>
        <v>48333.333333333314</v>
      </c>
      <c r="O15" s="25">
        <f t="shared" si="8"/>
        <v>290000</v>
      </c>
      <c r="P15" s="24" t="str">
        <f>IF(N15&lt;30000,Esquemas!$B$30,Esquemas!$F$30)</f>
        <v>"Saldo congelado"</v>
      </c>
    </row>
    <row r="16" spans="1:16" x14ac:dyDescent="0.3">
      <c r="A16" s="61">
        <v>21478985</v>
      </c>
      <c r="B16" s="51" t="s">
        <v>47</v>
      </c>
      <c r="C16" s="60" t="s">
        <v>54</v>
      </c>
      <c r="D16" s="24">
        <f>IF(C16="club",Esquemas!$B$14,Esquemas!$F$14)</f>
        <v>12</v>
      </c>
      <c r="E16" s="48">
        <f>IF(D16&gt;6,Esquemas!$I$14,Esquemas!$M$14)</f>
        <v>250000</v>
      </c>
      <c r="F16" s="25">
        <f t="shared" si="0"/>
        <v>40000</v>
      </c>
      <c r="G16" s="25">
        <f t="shared" si="1"/>
        <v>290000</v>
      </c>
      <c r="H16" s="25">
        <f t="shared" si="2"/>
        <v>96666.666666666672</v>
      </c>
      <c r="I16" s="25">
        <f t="shared" si="3"/>
        <v>193333.33333333331</v>
      </c>
      <c r="J16" s="25">
        <f t="shared" si="4"/>
        <v>28999.999999999996</v>
      </c>
      <c r="K16" s="25">
        <f t="shared" si="5"/>
        <v>48333.333333333328</v>
      </c>
      <c r="L16" s="25">
        <f t="shared" si="6"/>
        <v>67666.666666666657</v>
      </c>
      <c r="M16" s="25">
        <f t="shared" si="9"/>
        <v>145000</v>
      </c>
      <c r="N16" s="25">
        <f t="shared" si="7"/>
        <v>48333.333333333314</v>
      </c>
      <c r="O16" s="25">
        <f t="shared" si="8"/>
        <v>290000</v>
      </c>
      <c r="P16" s="24" t="str">
        <f>IF(N16&lt;30000,Esquemas!$B$30,Esquemas!$F$30)</f>
        <v>"Saldo congelado"</v>
      </c>
    </row>
    <row r="17" spans="1:16" x14ac:dyDescent="0.3">
      <c r="A17" s="61">
        <v>71458321</v>
      </c>
      <c r="B17" s="51" t="s">
        <v>48</v>
      </c>
      <c r="C17" s="60" t="s">
        <v>55</v>
      </c>
      <c r="D17" s="24">
        <f>IF(C17="club",Esquemas!$B$14,Esquemas!$F$14)</f>
        <v>6</v>
      </c>
      <c r="E17" s="48">
        <f>IF(D17&gt;6,Esquemas!$I$14,Esquemas!$M$14)</f>
        <v>150000</v>
      </c>
      <c r="F17" s="25">
        <f t="shared" si="0"/>
        <v>24000</v>
      </c>
      <c r="G17" s="25">
        <f t="shared" si="1"/>
        <v>174000</v>
      </c>
      <c r="H17" s="25">
        <f t="shared" si="2"/>
        <v>58000</v>
      </c>
      <c r="I17" s="25">
        <f t="shared" si="3"/>
        <v>116000</v>
      </c>
      <c r="J17" s="25">
        <f t="shared" si="4"/>
        <v>17400</v>
      </c>
      <c r="K17" s="25">
        <f t="shared" si="5"/>
        <v>29000</v>
      </c>
      <c r="L17" s="25">
        <f t="shared" si="6"/>
        <v>40600</v>
      </c>
      <c r="M17" s="25">
        <f t="shared" si="9"/>
        <v>87000</v>
      </c>
      <c r="N17" s="25">
        <f t="shared" si="7"/>
        <v>29000</v>
      </c>
      <c r="O17" s="25">
        <f t="shared" si="8"/>
        <v>174000</v>
      </c>
      <c r="P17" s="24" t="str">
        <f>IF(N17&lt;30000,Esquemas!$B$30,Esquemas!$F$30)</f>
        <v>"Nuevo credito"</v>
      </c>
    </row>
    <row r="18" spans="1:16" x14ac:dyDescent="0.3">
      <c r="A18" s="26"/>
      <c r="B18" s="26"/>
      <c r="C18" s="26"/>
      <c r="D18" s="26"/>
      <c r="E18" s="26"/>
      <c r="F18" s="26"/>
      <c r="G18" s="26"/>
      <c r="H18" s="26"/>
      <c r="I18" s="26"/>
      <c r="J18" s="49"/>
      <c r="K18" s="26"/>
      <c r="L18" s="26"/>
      <c r="M18" s="26"/>
      <c r="N18" s="26"/>
      <c r="O18" s="26"/>
      <c r="P18" s="26"/>
    </row>
    <row r="19" spans="1:16" x14ac:dyDescent="0.3">
      <c r="A19" s="27" t="s">
        <v>25</v>
      </c>
      <c r="B19" s="19"/>
      <c r="C19" s="19"/>
      <c r="D19" s="20"/>
      <c r="E19" s="28">
        <f>SUM(I11:I17)</f>
        <v>1198666.6666666665</v>
      </c>
      <c r="F19" s="11" t="s">
        <v>31</v>
      </c>
      <c r="G19" s="2"/>
      <c r="H19" s="2"/>
      <c r="I19" s="2"/>
      <c r="J19" s="50"/>
      <c r="K19" s="2"/>
      <c r="L19" s="2"/>
      <c r="M19" s="2"/>
      <c r="N19" s="2"/>
      <c r="O19" s="2"/>
      <c r="P19" s="3"/>
    </row>
    <row r="20" spans="1:16" x14ac:dyDescent="0.3">
      <c r="A20" s="27" t="s">
        <v>26</v>
      </c>
      <c r="B20" s="19"/>
      <c r="C20" s="19"/>
      <c r="D20" s="20"/>
      <c r="E20" s="28">
        <f>AVERAGE(H11:H17,M11:M17)</f>
        <v>107023.80952380954</v>
      </c>
      <c r="F20" s="5"/>
      <c r="G20" s="6"/>
      <c r="H20" s="6"/>
      <c r="I20" s="6"/>
      <c r="J20" s="6"/>
      <c r="K20" s="6"/>
      <c r="L20" s="6"/>
      <c r="M20" s="6"/>
      <c r="N20" s="6"/>
      <c r="O20" s="6"/>
      <c r="P20" s="7"/>
    </row>
    <row r="21" spans="1:16" x14ac:dyDescent="0.3">
      <c r="A21" s="27" t="s">
        <v>27</v>
      </c>
      <c r="B21" s="19"/>
      <c r="C21" s="19"/>
      <c r="D21" s="20"/>
      <c r="E21" s="28">
        <f>MAX(N11:N17)</f>
        <v>48333.333333333314</v>
      </c>
      <c r="F21" s="5"/>
      <c r="G21" s="6"/>
      <c r="H21" s="6"/>
      <c r="I21" s="6"/>
      <c r="J21" s="6"/>
      <c r="K21" s="6"/>
      <c r="L21" s="6"/>
      <c r="M21" s="6"/>
      <c r="N21" s="6"/>
      <c r="O21" s="6"/>
      <c r="P21" s="7"/>
    </row>
    <row r="22" spans="1:16" x14ac:dyDescent="0.3">
      <c r="A22" s="27" t="s">
        <v>28</v>
      </c>
      <c r="B22" s="19"/>
      <c r="C22" s="19"/>
      <c r="D22" s="20"/>
      <c r="E22" s="28">
        <f>MIN(E11:E17)</f>
        <v>150000</v>
      </c>
      <c r="F22" s="5"/>
      <c r="G22" s="6"/>
      <c r="H22" s="6"/>
      <c r="I22" s="6"/>
      <c r="J22" s="6"/>
      <c r="K22" s="6"/>
      <c r="L22" s="6"/>
      <c r="M22" s="6"/>
      <c r="N22" s="6"/>
      <c r="O22" s="6"/>
      <c r="P22" s="7"/>
    </row>
    <row r="23" spans="1:16" x14ac:dyDescent="0.3">
      <c r="A23" s="27" t="s">
        <v>29</v>
      </c>
      <c r="B23" s="19"/>
      <c r="C23" s="19"/>
      <c r="D23" s="20"/>
      <c r="E23" s="29">
        <f>COUNT(A11:A17)</f>
        <v>7</v>
      </c>
      <c r="F23" s="5"/>
      <c r="G23" s="6"/>
      <c r="H23" s="6"/>
      <c r="I23" s="6"/>
      <c r="J23" s="6"/>
      <c r="K23" s="6"/>
      <c r="L23" s="6"/>
      <c r="M23" s="6"/>
      <c r="N23" s="6"/>
      <c r="O23" s="6"/>
      <c r="P23" s="7"/>
    </row>
    <row r="24" spans="1:16" x14ac:dyDescent="0.3">
      <c r="A24" s="52" t="s">
        <v>30</v>
      </c>
      <c r="B24" s="53"/>
      <c r="C24" s="53"/>
      <c r="D24" s="54"/>
      <c r="E24" s="55">
        <v>2</v>
      </c>
      <c r="F24" s="8">
        <f ca="1">SUMIF(B11:C17,"cta corriente",C11:C17)</f>
        <v>12</v>
      </c>
      <c r="G24" s="9"/>
      <c r="H24" s="9"/>
      <c r="I24" s="9"/>
      <c r="J24" s="9"/>
      <c r="K24" s="9"/>
      <c r="L24" s="9"/>
      <c r="M24" s="9"/>
      <c r="N24" s="9"/>
      <c r="O24" s="9"/>
      <c r="P24" s="10"/>
    </row>
    <row r="27" spans="1:16" ht="15.6" x14ac:dyDescent="0.3">
      <c r="A27" s="30" t="s">
        <v>49</v>
      </c>
    </row>
    <row r="29" spans="1:16" ht="15.6" x14ac:dyDescent="0.3">
      <c r="A29" s="31" t="s">
        <v>50</v>
      </c>
      <c r="B29" s="32" t="s">
        <v>51</v>
      </c>
      <c r="C29" s="32"/>
      <c r="D29" s="32"/>
      <c r="E29" s="32"/>
      <c r="F29" s="32"/>
    </row>
    <row r="30" spans="1:16" ht="15.6" x14ac:dyDescent="0.3">
      <c r="A30" s="33" t="s">
        <v>56</v>
      </c>
      <c r="B30" s="35" t="s">
        <v>57</v>
      </c>
    </row>
    <row r="31" spans="1:16" ht="15.6" x14ac:dyDescent="0.3">
      <c r="A31" s="33" t="s">
        <v>58</v>
      </c>
      <c r="B31" s="36" t="s">
        <v>59</v>
      </c>
    </row>
    <row r="32" spans="1:16" ht="15.6" x14ac:dyDescent="0.3">
      <c r="A32" s="33" t="s">
        <v>9</v>
      </c>
      <c r="B32" s="36" t="s">
        <v>60</v>
      </c>
    </row>
    <row r="33" spans="1:2" ht="15.6" x14ac:dyDescent="0.3">
      <c r="A33" s="33" t="s">
        <v>61</v>
      </c>
      <c r="B33" s="36" t="s">
        <v>62</v>
      </c>
    </row>
    <row r="34" spans="1:2" ht="15.6" x14ac:dyDescent="0.3">
      <c r="A34" s="33" t="s">
        <v>63</v>
      </c>
      <c r="B34" s="36" t="s">
        <v>64</v>
      </c>
    </row>
    <row r="35" spans="1:2" ht="15.6" x14ac:dyDescent="0.3">
      <c r="A35" s="33" t="s">
        <v>65</v>
      </c>
      <c r="B35" s="36" t="s">
        <v>66</v>
      </c>
    </row>
    <row r="36" spans="1:2" ht="15.6" x14ac:dyDescent="0.3">
      <c r="A36" s="33" t="s">
        <v>67</v>
      </c>
      <c r="B36" s="36" t="s">
        <v>68</v>
      </c>
    </row>
    <row r="37" spans="1:2" ht="15.6" x14ac:dyDescent="0.3">
      <c r="A37" s="33" t="s">
        <v>69</v>
      </c>
      <c r="B37" s="36" t="s">
        <v>70</v>
      </c>
    </row>
    <row r="38" spans="1:2" ht="15.6" x14ac:dyDescent="0.3">
      <c r="A38" s="33" t="s">
        <v>71</v>
      </c>
      <c r="B38" s="36" t="s">
        <v>72</v>
      </c>
    </row>
    <row r="39" spans="1:2" ht="15.6" x14ac:dyDescent="0.3">
      <c r="A39" s="33" t="s">
        <v>73</v>
      </c>
      <c r="B39" s="36" t="s">
        <v>74</v>
      </c>
    </row>
    <row r="40" spans="1:2" ht="15.6" x14ac:dyDescent="0.3">
      <c r="A40" s="33" t="s">
        <v>76</v>
      </c>
      <c r="B40" s="36" t="s">
        <v>75</v>
      </c>
    </row>
    <row r="41" spans="1:2" ht="15.6" x14ac:dyDescent="0.3">
      <c r="A41" s="34"/>
      <c r="B41" s="36"/>
    </row>
    <row r="42" spans="1:2" ht="15.6" x14ac:dyDescent="0.3">
      <c r="A42" s="33" t="s">
        <v>50</v>
      </c>
      <c r="B42" s="36" t="s">
        <v>52</v>
      </c>
    </row>
    <row r="44" spans="1:2" x14ac:dyDescent="0.3">
      <c r="A44" s="33" t="s">
        <v>53</v>
      </c>
    </row>
  </sheetData>
  <mergeCells count="5">
    <mergeCell ref="F5:I5"/>
    <mergeCell ref="A8:B8"/>
    <mergeCell ref="C8:F8"/>
    <mergeCell ref="G8:I8"/>
    <mergeCell ref="J8:M8"/>
  </mergeCells>
  <phoneticPr fontId="0" type="noConversion"/>
  <pageMargins left="0.11811023622047245" right="0.11811023622047245" top="0.74803149606299213" bottom="0.74803149606299213" header="0.31496062992125984" footer="0.31496062992125984"/>
  <pageSetup scale="70" orientation="landscape" horizontalDpi="120" verticalDpi="72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"/>
  <sheetViews>
    <sheetView topLeftCell="A10" workbookViewId="0">
      <selection activeCell="A32" sqref="A32"/>
    </sheetView>
  </sheetViews>
  <sheetFormatPr baseColWidth="10" defaultRowHeight="13.8" x14ac:dyDescent="0.3"/>
  <cols>
    <col min="6" max="6" width="15.109375" bestFit="1" customWidth="1"/>
  </cols>
  <sheetData>
    <row r="1" spans="1:13" x14ac:dyDescent="0.3">
      <c r="A1" s="37"/>
      <c r="B1" s="38"/>
      <c r="C1" s="38"/>
      <c r="D1" s="38"/>
      <c r="E1" s="38"/>
      <c r="F1" s="39"/>
      <c r="H1" s="37"/>
      <c r="I1" s="38"/>
      <c r="J1" s="38"/>
      <c r="K1" s="38"/>
      <c r="L1" s="38"/>
      <c r="M1" s="39"/>
    </row>
    <row r="2" spans="1:13" x14ac:dyDescent="0.3">
      <c r="A2" s="40">
        <v>1</v>
      </c>
      <c r="B2" s="41"/>
      <c r="C2" s="41"/>
      <c r="D2" s="41"/>
      <c r="E2" s="41"/>
      <c r="F2" s="42"/>
      <c r="H2" s="40">
        <v>2</v>
      </c>
      <c r="I2" s="41"/>
      <c r="J2" s="41"/>
      <c r="K2" s="41"/>
      <c r="L2" s="41"/>
      <c r="M2" s="42"/>
    </row>
    <row r="3" spans="1:13" x14ac:dyDescent="0.3">
      <c r="A3" s="40"/>
      <c r="B3" s="41"/>
      <c r="C3" s="41"/>
      <c r="D3" s="41"/>
      <c r="E3" s="41"/>
      <c r="F3" s="42"/>
      <c r="H3" s="40"/>
      <c r="I3" s="41"/>
      <c r="J3" s="41"/>
      <c r="K3" s="41"/>
      <c r="L3" s="41"/>
      <c r="M3" s="42"/>
    </row>
    <row r="4" spans="1:13" x14ac:dyDescent="0.3">
      <c r="A4" s="40"/>
      <c r="B4" s="41"/>
      <c r="C4" s="41"/>
      <c r="D4" s="41"/>
      <c r="E4" s="41"/>
      <c r="F4" s="42"/>
      <c r="H4" s="40"/>
      <c r="I4" s="41"/>
      <c r="J4" s="41"/>
      <c r="K4" s="41"/>
      <c r="L4" s="41"/>
      <c r="M4" s="42"/>
    </row>
    <row r="5" spans="1:13" x14ac:dyDescent="0.3">
      <c r="A5" s="40"/>
      <c r="B5" s="41"/>
      <c r="C5" s="41"/>
      <c r="D5" s="41"/>
      <c r="E5" s="41"/>
      <c r="F5" s="42"/>
      <c r="H5" s="40"/>
      <c r="I5" s="41"/>
      <c r="J5" s="41"/>
      <c r="K5" s="41"/>
      <c r="L5" s="41"/>
      <c r="M5" s="42"/>
    </row>
    <row r="6" spans="1:13" x14ac:dyDescent="0.3">
      <c r="A6" s="40"/>
      <c r="B6" s="41"/>
      <c r="C6" s="41"/>
      <c r="D6" s="41"/>
      <c r="E6" s="41"/>
      <c r="F6" s="42"/>
      <c r="H6" s="40"/>
      <c r="I6" s="41"/>
      <c r="J6" s="41"/>
      <c r="K6" s="41"/>
      <c r="L6" s="41"/>
      <c r="M6" s="42"/>
    </row>
    <row r="7" spans="1:13" x14ac:dyDescent="0.3">
      <c r="A7" s="40"/>
      <c r="B7" s="41"/>
      <c r="C7" s="41"/>
      <c r="D7" s="41"/>
      <c r="E7" s="41"/>
      <c r="F7" s="42"/>
      <c r="H7" s="40"/>
      <c r="I7" s="41"/>
      <c r="J7" s="41"/>
      <c r="K7" s="41"/>
      <c r="L7" s="41"/>
      <c r="M7" s="42"/>
    </row>
    <row r="8" spans="1:13" x14ac:dyDescent="0.3">
      <c r="A8" s="40"/>
      <c r="B8" s="41"/>
      <c r="C8" s="41"/>
      <c r="D8" s="41"/>
      <c r="E8" s="41"/>
      <c r="F8" s="42"/>
      <c r="H8" s="40"/>
      <c r="I8" s="41"/>
      <c r="J8" s="41"/>
      <c r="K8" s="41"/>
      <c r="L8" s="41"/>
      <c r="M8" s="42"/>
    </row>
    <row r="9" spans="1:13" x14ac:dyDescent="0.3">
      <c r="A9" s="40"/>
      <c r="B9" s="41"/>
      <c r="C9" s="41"/>
      <c r="D9" s="41"/>
      <c r="E9" s="41"/>
      <c r="F9" s="42"/>
      <c r="H9" s="40"/>
      <c r="I9" s="41"/>
      <c r="J9" s="41"/>
      <c r="K9" s="41"/>
      <c r="L9" s="41"/>
      <c r="M9" s="42"/>
    </row>
    <row r="10" spans="1:13" x14ac:dyDescent="0.3">
      <c r="A10" s="40"/>
      <c r="B10" s="41"/>
      <c r="C10" s="41"/>
      <c r="D10" s="41"/>
      <c r="E10" s="41"/>
      <c r="F10" s="42"/>
      <c r="H10" s="40"/>
      <c r="I10" s="41"/>
      <c r="J10" s="41"/>
      <c r="K10" s="41"/>
      <c r="L10" s="41"/>
      <c r="M10" s="42"/>
    </row>
    <row r="11" spans="1:13" x14ac:dyDescent="0.3">
      <c r="A11" s="40"/>
      <c r="B11" s="41"/>
      <c r="C11" s="41"/>
      <c r="D11" s="41"/>
      <c r="E11" s="41"/>
      <c r="F11" s="42"/>
      <c r="H11" s="40"/>
      <c r="I11" s="41"/>
      <c r="J11" s="41"/>
      <c r="K11" s="41"/>
      <c r="L11" s="41"/>
      <c r="M11" s="42"/>
    </row>
    <row r="12" spans="1:13" x14ac:dyDescent="0.3">
      <c r="A12" s="40"/>
      <c r="B12" s="41"/>
      <c r="C12" s="41"/>
      <c r="D12" s="41"/>
      <c r="E12" s="41"/>
      <c r="F12" s="42"/>
      <c r="H12" s="40"/>
      <c r="I12" s="41"/>
      <c r="J12" s="41"/>
      <c r="K12" s="41"/>
      <c r="L12" s="41"/>
      <c r="M12" s="42"/>
    </row>
    <row r="13" spans="1:13" x14ac:dyDescent="0.3">
      <c r="A13" s="40" t="b">
        <v>1</v>
      </c>
      <c r="B13" s="41"/>
      <c r="C13" s="41"/>
      <c r="D13" s="41"/>
      <c r="E13" s="41" t="b">
        <v>0</v>
      </c>
      <c r="F13" s="42"/>
      <c r="H13" s="40" t="b">
        <v>1</v>
      </c>
      <c r="I13" s="41"/>
      <c r="J13" s="41"/>
      <c r="K13" s="41"/>
      <c r="L13" s="41" t="b">
        <v>0</v>
      </c>
      <c r="M13" s="42"/>
    </row>
    <row r="14" spans="1:13" ht="14.4" thickBot="1" x14ac:dyDescent="0.35">
      <c r="A14" s="43" t="s">
        <v>77</v>
      </c>
      <c r="B14" s="44">
        <v>12</v>
      </c>
      <c r="C14" s="44"/>
      <c r="D14" s="44"/>
      <c r="E14" s="44" t="s">
        <v>77</v>
      </c>
      <c r="F14" s="45">
        <v>6</v>
      </c>
      <c r="H14" s="43" t="s">
        <v>78</v>
      </c>
      <c r="I14" s="46">
        <v>250000</v>
      </c>
      <c r="J14" s="44"/>
      <c r="K14" s="44"/>
      <c r="L14" s="44" t="s">
        <v>78</v>
      </c>
      <c r="M14" s="47">
        <v>150000</v>
      </c>
    </row>
    <row r="16" spans="1:13" ht="14.4" thickBot="1" x14ac:dyDescent="0.35"/>
    <row r="17" spans="1:6" x14ac:dyDescent="0.3">
      <c r="A17" s="37"/>
      <c r="B17" s="38"/>
      <c r="C17" s="38"/>
      <c r="D17" s="38"/>
      <c r="E17" s="38"/>
      <c r="F17" s="39"/>
    </row>
    <row r="18" spans="1:6" x14ac:dyDescent="0.3">
      <c r="A18" s="40"/>
      <c r="B18" s="41"/>
      <c r="C18" s="41"/>
      <c r="D18" s="41"/>
      <c r="E18" s="41"/>
      <c r="F18" s="42"/>
    </row>
    <row r="19" spans="1:6" x14ac:dyDescent="0.3">
      <c r="A19" s="40"/>
      <c r="B19" s="41"/>
      <c r="C19" s="41"/>
      <c r="D19" s="41"/>
      <c r="E19" s="41"/>
      <c r="F19" s="42"/>
    </row>
    <row r="20" spans="1:6" x14ac:dyDescent="0.3">
      <c r="A20" s="40"/>
      <c r="B20" s="41"/>
      <c r="C20" s="41"/>
      <c r="D20" s="41"/>
      <c r="E20" s="41"/>
      <c r="F20" s="42"/>
    </row>
    <row r="21" spans="1:6" x14ac:dyDescent="0.3">
      <c r="A21" s="40"/>
      <c r="B21" s="41"/>
      <c r="C21" s="41"/>
      <c r="D21" s="41"/>
      <c r="E21" s="41"/>
      <c r="F21" s="42"/>
    </row>
    <row r="22" spans="1:6" x14ac:dyDescent="0.3">
      <c r="A22" s="40"/>
      <c r="B22" s="41"/>
      <c r="C22" s="41"/>
      <c r="D22" s="41"/>
      <c r="E22" s="41"/>
      <c r="F22" s="42"/>
    </row>
    <row r="23" spans="1:6" x14ac:dyDescent="0.3">
      <c r="A23" s="40"/>
      <c r="B23" s="41"/>
      <c r="C23" s="41"/>
      <c r="D23" s="41"/>
      <c r="E23" s="41"/>
      <c r="F23" s="42"/>
    </row>
    <row r="24" spans="1:6" x14ac:dyDescent="0.3">
      <c r="A24" s="40"/>
      <c r="B24" s="41"/>
      <c r="C24" s="41"/>
      <c r="D24" s="41"/>
      <c r="E24" s="41"/>
      <c r="F24" s="42"/>
    </row>
    <row r="25" spans="1:6" x14ac:dyDescent="0.3">
      <c r="A25" s="40"/>
      <c r="B25" s="41"/>
      <c r="C25" s="41"/>
      <c r="D25" s="41"/>
      <c r="E25" s="41"/>
      <c r="F25" s="42"/>
    </row>
    <row r="26" spans="1:6" x14ac:dyDescent="0.3">
      <c r="A26" s="40"/>
      <c r="B26" s="41"/>
      <c r="C26" s="41"/>
      <c r="D26" s="41"/>
      <c r="E26" s="41"/>
      <c r="F26" s="42"/>
    </row>
    <row r="27" spans="1:6" x14ac:dyDescent="0.3">
      <c r="A27" s="40"/>
      <c r="B27" s="41"/>
      <c r="C27" s="41"/>
      <c r="D27" s="41"/>
      <c r="E27" s="41"/>
      <c r="F27" s="42"/>
    </row>
    <row r="28" spans="1:6" x14ac:dyDescent="0.3">
      <c r="A28" s="40"/>
      <c r="B28" s="41"/>
      <c r="C28" s="41"/>
      <c r="D28" s="41"/>
      <c r="E28" s="41"/>
      <c r="F28" s="42"/>
    </row>
    <row r="29" spans="1:6" x14ac:dyDescent="0.3">
      <c r="A29" s="40" t="b">
        <v>1</v>
      </c>
      <c r="B29" s="41"/>
      <c r="C29" s="41"/>
      <c r="D29" s="41"/>
      <c r="E29" s="41" t="b">
        <v>0</v>
      </c>
      <c r="F29" s="42"/>
    </row>
    <row r="30" spans="1:6" ht="14.4" thickBot="1" x14ac:dyDescent="0.35">
      <c r="A30" s="43" t="s">
        <v>79</v>
      </c>
      <c r="B30" s="44" t="s">
        <v>80</v>
      </c>
      <c r="C30" s="44"/>
      <c r="D30" s="44"/>
      <c r="E30" s="44" t="s">
        <v>79</v>
      </c>
      <c r="F30" s="45" t="s">
        <v>81</v>
      </c>
    </row>
  </sheetData>
  <phoneticPr fontId="0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3.8" x14ac:dyDescent="0.3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Esquemas</vt:lpstr>
      <vt:lpstr>Hoja3</vt:lpstr>
    </vt:vector>
  </TitlesOfParts>
  <Company>SUMINISTROS INTEGRALES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SUMINISTROS INTEGRALES</dc:creator>
  <cp:lastModifiedBy>user</cp:lastModifiedBy>
  <cp:lastPrinted>2010-06-18T04:50:55Z</cp:lastPrinted>
  <dcterms:created xsi:type="dcterms:W3CDTF">2008-09-22T17:56:12Z</dcterms:created>
  <dcterms:modified xsi:type="dcterms:W3CDTF">2018-10-16T21:38:10Z</dcterms:modified>
</cp:coreProperties>
</file>